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60" yWindow="-300" windowWidth="13995" windowHeight="7425"/>
  </bookViews>
  <sheets>
    <sheet name="на1.04.20" sheetId="17" r:id="rId1"/>
  </sheets>
  <calcPr calcId="125725"/>
</workbook>
</file>

<file path=xl/calcChain.xml><?xml version="1.0" encoding="utf-8"?>
<calcChain xmlns="http://schemas.openxmlformats.org/spreadsheetml/2006/main">
  <c r="D19" i="17"/>
  <c r="D18"/>
  <c r="D27" s="1"/>
  <c r="M31"/>
  <c r="L31"/>
  <c r="K31"/>
  <c r="E31"/>
  <c r="L30"/>
  <c r="M29"/>
  <c r="L29"/>
  <c r="F29"/>
  <c r="M28"/>
  <c r="L28"/>
  <c r="K28"/>
  <c r="F28"/>
  <c r="E28"/>
  <c r="J27"/>
  <c r="I27"/>
  <c r="G27"/>
  <c r="C27"/>
  <c r="B27"/>
  <c r="M26"/>
  <c r="L26"/>
  <c r="K26"/>
  <c r="H26"/>
  <c r="F26"/>
  <c r="E26"/>
  <c r="M25"/>
  <c r="L25"/>
  <c r="K25"/>
  <c r="H25"/>
  <c r="M24"/>
  <c r="L24"/>
  <c r="K24"/>
  <c r="H24"/>
  <c r="F24"/>
  <c r="E24"/>
  <c r="M23"/>
  <c r="L23"/>
  <c r="K23"/>
  <c r="H23"/>
  <c r="F23"/>
  <c r="E23"/>
  <c r="M22"/>
  <c r="L22"/>
  <c r="K22"/>
  <c r="H22"/>
  <c r="F22"/>
  <c r="E22"/>
  <c r="M21"/>
  <c r="L21"/>
  <c r="K21"/>
  <c r="H21"/>
  <c r="F21"/>
  <c r="E21"/>
  <c r="M20"/>
  <c r="L20"/>
  <c r="K20"/>
  <c r="H20"/>
  <c r="F20"/>
  <c r="E20"/>
  <c r="M19"/>
  <c r="L19"/>
  <c r="K19"/>
  <c r="H19"/>
  <c r="F19"/>
  <c r="E19"/>
  <c r="M18"/>
  <c r="K18"/>
  <c r="F18"/>
  <c r="M17"/>
  <c r="J17"/>
  <c r="I17"/>
  <c r="K17" s="1"/>
  <c r="G17"/>
  <c r="E17"/>
  <c r="D17"/>
  <c r="L17" s="1"/>
  <c r="C17"/>
  <c r="B17"/>
  <c r="M16"/>
  <c r="L16"/>
  <c r="K16"/>
  <c r="H16"/>
  <c r="F16"/>
  <c r="E16"/>
  <c r="M15"/>
  <c r="L15"/>
  <c r="K15"/>
  <c r="H15"/>
  <c r="F15"/>
  <c r="E15"/>
  <c r="M14"/>
  <c r="L14"/>
  <c r="K14"/>
  <c r="H14"/>
  <c r="F14"/>
  <c r="E14"/>
  <c r="M13"/>
  <c r="L13"/>
  <c r="K13"/>
  <c r="H13"/>
  <c r="F13"/>
  <c r="E13"/>
  <c r="M12"/>
  <c r="L12"/>
  <c r="H12"/>
  <c r="F12"/>
  <c r="E12"/>
  <c r="M11"/>
  <c r="L11"/>
  <c r="K11"/>
  <c r="H11"/>
  <c r="F11"/>
  <c r="E11"/>
  <c r="M10"/>
  <c r="L10"/>
  <c r="K10"/>
  <c r="H10"/>
  <c r="F10"/>
  <c r="E10"/>
  <c r="M9"/>
  <c r="L9"/>
  <c r="H9"/>
  <c r="F9"/>
  <c r="E9"/>
  <c r="M8"/>
  <c r="L8"/>
  <c r="F8"/>
  <c r="M7"/>
  <c r="L7"/>
  <c r="K7"/>
  <c r="F7"/>
  <c r="E7"/>
  <c r="J6"/>
  <c r="I6"/>
  <c r="I32" s="1"/>
  <c r="G6"/>
  <c r="G32" s="1"/>
  <c r="C6"/>
  <c r="C32" s="1"/>
  <c r="B6"/>
  <c r="B32" s="1"/>
  <c r="K27" l="1"/>
  <c r="K6" s="1"/>
  <c r="K32" s="1"/>
  <c r="L27"/>
  <c r="M27"/>
  <c r="D6"/>
  <c r="E27"/>
  <c r="L6"/>
  <c r="E18"/>
  <c r="H18"/>
  <c r="H27" s="1"/>
  <c r="L18"/>
  <c r="D32"/>
  <c r="J32"/>
  <c r="F6"/>
  <c r="H6"/>
  <c r="H32" s="1"/>
  <c r="F17"/>
  <c r="H17"/>
  <c r="F27"/>
  <c r="M6" l="1"/>
  <c r="E6"/>
  <c r="E32" s="1"/>
  <c r="M32"/>
  <c r="L32"/>
  <c r="F32"/>
</calcChain>
</file>

<file path=xl/sharedStrings.xml><?xml version="1.0" encoding="utf-8"?>
<sst xmlns="http://schemas.openxmlformats.org/spreadsheetml/2006/main" count="45" uniqueCount="44">
  <si>
    <t>АНАЛИЗ</t>
  </si>
  <si>
    <t>Наименование</t>
  </si>
  <si>
    <t>Начислено*</t>
  </si>
  <si>
    <t>Собираемость,     %*</t>
  </si>
  <si>
    <t>%</t>
  </si>
  <si>
    <t>НАЛОГОВЫЕ И НЕНАЛОГОВЫЕ ДОХОДЫ</t>
  </si>
  <si>
    <t>Налог на доходы физ. лиц</t>
  </si>
  <si>
    <t xml:space="preserve">Налоги по упрощенной системе н/о </t>
  </si>
  <si>
    <t xml:space="preserve">Единый налог на вменен. доход </t>
  </si>
  <si>
    <t>Единый сельхозналог</t>
  </si>
  <si>
    <t>Налог на имущ. физических лиц</t>
  </si>
  <si>
    <t>Налог на имущество организаций</t>
  </si>
  <si>
    <t>Земельный налог</t>
  </si>
  <si>
    <t>Госпошлина</t>
  </si>
  <si>
    <t>Итого налоговые доходы:</t>
  </si>
  <si>
    <t xml:space="preserve">Доходы от аренды   земли </t>
  </si>
  <si>
    <t>Доходы от аренды имущества</t>
  </si>
  <si>
    <t>Плата за негативное воздействие на окружающую среду</t>
  </si>
  <si>
    <t>Доходы от реализации гос.имущества</t>
  </si>
  <si>
    <t>Штрафы, санкции, возмещение ущерба</t>
  </si>
  <si>
    <t>Невыясненные поступления</t>
  </si>
  <si>
    <t>Прочие неналоговые доходы</t>
  </si>
  <si>
    <t>Итого неналоговые доходы:</t>
  </si>
  <si>
    <t xml:space="preserve">Первоначальный  план на год </t>
  </si>
  <si>
    <t>Уточненный план  на год</t>
  </si>
  <si>
    <t xml:space="preserve">Исполнен первонач.плана, % </t>
  </si>
  <si>
    <t xml:space="preserve">Исполнен уточнен. плана, % </t>
  </si>
  <si>
    <t>Патентная система</t>
  </si>
  <si>
    <t>Доходы от оказания платных услуг  и компенсац. затрат бюджетов</t>
  </si>
  <si>
    <t>Доходы от уплаты акцизов</t>
  </si>
  <si>
    <t>тыс. рублей</t>
  </si>
  <si>
    <t>отклонение</t>
  </si>
  <si>
    <t>Уточненн. план  на год</t>
  </si>
  <si>
    <t>Безвозмездные перечисления из вышестоящих бюджетов</t>
  </si>
  <si>
    <t>ПРОЧИЕ БЕЗВОЗМЕЗДНЫЕ ПОСТУПЛЕНИЯ</t>
  </si>
  <si>
    <t>Доходы от возврата ост. субсид. и субв.</t>
  </si>
  <si>
    <t>Возврат остатков субсидий и субвенций</t>
  </si>
  <si>
    <t>ВСЕГО доходов консолид. бюджета:</t>
  </si>
  <si>
    <r>
      <t xml:space="preserve">Факт. исполнение на  </t>
    </r>
    <r>
      <rPr>
        <b/>
        <i/>
        <sz val="10"/>
        <rFont val="Times New Roman"/>
        <family val="1"/>
        <charset val="204"/>
      </rPr>
      <t>01.04.2018</t>
    </r>
  </si>
  <si>
    <t xml:space="preserve">Прочие дох. от использования имущества </t>
  </si>
  <si>
    <r>
      <t xml:space="preserve">Факт. исполнение на </t>
    </r>
    <r>
      <rPr>
        <b/>
        <sz val="12"/>
        <rFont val="Times New Roman"/>
        <family val="1"/>
        <charset val="204"/>
      </rPr>
      <t>01.04.2020</t>
    </r>
  </si>
  <si>
    <t>исполнения консолидированного бюджета Котельничского района  по доходам на 01.04. 2020год</t>
  </si>
  <si>
    <t>2020год</t>
  </si>
  <si>
    <t>В сравнении с 2019 годом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</si>
</sst>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1">
    <font>
      <sz val="10"/>
      <name val="Arial Cyr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color theme="3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  <charset val="204"/>
    </font>
    <font>
      <b/>
      <i/>
      <sz val="10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14" fillId="0" borderId="0"/>
  </cellStyleXfs>
  <cellXfs count="6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3" xfId="0" applyFont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164" fontId="2" fillId="0" borderId="0" xfId="0" applyNumberFormat="1" applyFont="1"/>
    <xf numFmtId="0" fontId="4" fillId="0" borderId="1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164" fontId="4" fillId="0" borderId="3" xfId="0" applyNumberFormat="1" applyFont="1" applyBorder="1"/>
    <xf numFmtId="164" fontId="6" fillId="2" borderId="4" xfId="0" applyNumberFormat="1" applyFont="1" applyFill="1" applyBorder="1"/>
    <xf numFmtId="0" fontId="6" fillId="2" borderId="4" xfId="0" applyFont="1" applyFill="1" applyBorder="1"/>
    <xf numFmtId="0" fontId="6" fillId="5" borderId="4" xfId="0" applyFont="1" applyFill="1" applyBorder="1"/>
    <xf numFmtId="0" fontId="6" fillId="0" borderId="3" xfId="0" applyFont="1" applyBorder="1" applyAlignment="1">
      <alignment wrapText="1"/>
    </xf>
    <xf numFmtId="0" fontId="12" fillId="0" borderId="3" xfId="0" applyFont="1" applyBorder="1" applyAlignment="1">
      <alignment wrapText="1"/>
    </xf>
    <xf numFmtId="0" fontId="4" fillId="0" borderId="4" xfId="0" applyFont="1" applyBorder="1"/>
    <xf numFmtId="165" fontId="8" fillId="6" borderId="4" xfId="0" applyNumberFormat="1" applyFont="1" applyFill="1" applyBorder="1" applyAlignment="1">
      <alignment horizontal="right" wrapText="1"/>
    </xf>
    <xf numFmtId="0" fontId="3" fillId="2" borderId="3" xfId="0" applyFont="1" applyFill="1" applyBorder="1"/>
    <xf numFmtId="0" fontId="4" fillId="0" borderId="0" xfId="0" applyFont="1"/>
    <xf numFmtId="0" fontId="8" fillId="6" borderId="4" xfId="0" applyFont="1" applyFill="1" applyBorder="1"/>
    <xf numFmtId="164" fontId="8" fillId="6" borderId="4" xfId="0" applyNumberFormat="1" applyFont="1" applyFill="1" applyBorder="1"/>
    <xf numFmtId="164" fontId="4" fillId="5" borderId="3" xfId="0" applyNumberFormat="1" applyFont="1" applyFill="1" applyBorder="1"/>
    <xf numFmtId="164" fontId="4" fillId="0" borderId="4" xfId="0" applyNumberFormat="1" applyFont="1" applyBorder="1"/>
    <xf numFmtId="0" fontId="13" fillId="5" borderId="4" xfId="0" applyFont="1" applyFill="1" applyBorder="1"/>
    <xf numFmtId="164" fontId="6" fillId="5" borderId="3" xfId="0" applyNumberFormat="1" applyFont="1" applyFill="1" applyBorder="1"/>
    <xf numFmtId="0" fontId="15" fillId="2" borderId="3" xfId="0" applyFont="1" applyFill="1" applyBorder="1" applyAlignment="1">
      <alignment wrapText="1"/>
    </xf>
    <xf numFmtId="0" fontId="16" fillId="2" borderId="4" xfId="0" applyFont="1" applyFill="1" applyBorder="1"/>
    <xf numFmtId="164" fontId="16" fillId="2" borderId="4" xfId="0" applyNumberFormat="1" applyFont="1" applyFill="1" applyBorder="1"/>
    <xf numFmtId="164" fontId="17" fillId="2" borderId="3" xfId="0" applyNumberFormat="1" applyFont="1" applyFill="1" applyBorder="1"/>
    <xf numFmtId="0" fontId="18" fillId="5" borderId="4" xfId="0" applyFont="1" applyFill="1" applyBorder="1"/>
    <xf numFmtId="164" fontId="16" fillId="5" borderId="4" xfId="0" applyNumberFormat="1" applyFont="1" applyFill="1" applyBorder="1"/>
    <xf numFmtId="164" fontId="18" fillId="5" borderId="3" xfId="0" applyNumberFormat="1" applyFont="1" applyFill="1" applyBorder="1"/>
    <xf numFmtId="0" fontId="4" fillId="0" borderId="4" xfId="2" applyFont="1" applyBorder="1"/>
    <xf numFmtId="164" fontId="17" fillId="0" borderId="3" xfId="0" applyNumberFormat="1" applyFont="1" applyBorder="1"/>
    <xf numFmtId="164" fontId="19" fillId="6" borderId="3" xfId="0" applyNumberFormat="1" applyFont="1" applyFill="1" applyBorder="1"/>
    <xf numFmtId="2" fontId="16" fillId="2" borderId="4" xfId="0" applyNumberFormat="1" applyFont="1" applyFill="1" applyBorder="1"/>
    <xf numFmtId="164" fontId="17" fillId="3" borderId="3" xfId="0" applyNumberFormat="1" applyFont="1" applyFill="1" applyBorder="1"/>
    <xf numFmtId="0" fontId="20" fillId="5" borderId="4" xfId="0" applyFont="1" applyFill="1" applyBorder="1"/>
    <xf numFmtId="164" fontId="20" fillId="5" borderId="3" xfId="0" applyNumberFormat="1" applyFont="1" applyFill="1" applyBorder="1"/>
    <xf numFmtId="0" fontId="10" fillId="0" borderId="3" xfId="1" applyBorder="1" applyAlignment="1">
      <alignment wrapText="1"/>
    </xf>
    <xf numFmtId="164" fontId="17" fillId="5" borderId="3" xfId="0" applyNumberFormat="1" applyFont="1" applyFill="1" applyBorder="1"/>
    <xf numFmtId="164" fontId="20" fillId="5" borderId="4" xfId="0" applyNumberFormat="1" applyFont="1" applyFill="1" applyBorder="1"/>
    <xf numFmtId="164" fontId="19" fillId="5" borderId="3" xfId="0" applyNumberFormat="1" applyFont="1" applyFill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2" fontId="4" fillId="0" borderId="3" xfId="0" applyNumberFormat="1" applyFont="1" applyBorder="1"/>
    <xf numFmtId="165" fontId="4" fillId="0" borderId="3" xfId="0" applyNumberFormat="1" applyFont="1" applyFill="1" applyBorder="1" applyAlignment="1">
      <alignment horizontal="right" wrapText="1"/>
    </xf>
    <xf numFmtId="165" fontId="4" fillId="0" borderId="4" xfId="0" applyNumberFormat="1" applyFont="1" applyFill="1" applyBorder="1" applyAlignment="1">
      <alignment horizontal="right" wrapText="1"/>
    </xf>
    <xf numFmtId="164" fontId="8" fillId="6" borderId="3" xfId="2" applyNumberFormat="1" applyFont="1" applyFill="1" applyBorder="1"/>
    <xf numFmtId="165" fontId="8" fillId="6" borderId="3" xfId="2" applyNumberFormat="1" applyFont="1" applyFill="1" applyBorder="1" applyAlignment="1">
      <alignment horizontal="right" wrapText="1"/>
    </xf>
    <xf numFmtId="165" fontId="8" fillId="6" borderId="4" xfId="2" applyNumberFormat="1" applyFont="1" applyFill="1" applyBorder="1" applyAlignment="1">
      <alignment horizontal="right" wrapText="1"/>
    </xf>
    <xf numFmtId="164" fontId="8" fillId="6" borderId="4" xfId="2" applyNumberFormat="1" applyFont="1" applyFill="1" applyBorder="1"/>
  </cellXfs>
  <cellStyles count="3">
    <cellStyle name="Заголовок 4" xfId="1" builtinId="19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topLeftCell="A7" zoomScale="110" zoomScaleNormal="110" workbookViewId="0">
      <selection activeCell="A30" sqref="A30"/>
    </sheetView>
  </sheetViews>
  <sheetFormatPr defaultColWidth="9.140625" defaultRowHeight="16.5"/>
  <cols>
    <col min="1" max="1" width="51.140625" style="1" customWidth="1"/>
    <col min="2" max="2" width="11.42578125" style="1" hidden="1" customWidth="1"/>
    <col min="3" max="3" width="13.28515625" style="1" customWidth="1"/>
    <col min="4" max="4" width="14.140625" style="1" customWidth="1"/>
    <col min="5" max="5" width="8.42578125" style="1" hidden="1" customWidth="1"/>
    <col min="6" max="6" width="11.42578125" style="1" customWidth="1"/>
    <col min="7" max="7" width="9.42578125" style="1" hidden="1" customWidth="1"/>
    <col min="8" max="8" width="8.7109375" style="1" hidden="1" customWidth="1"/>
    <col min="9" max="9" width="10.28515625" style="1" hidden="1" customWidth="1"/>
    <col min="10" max="10" width="14.140625" style="2" customWidth="1"/>
    <col min="11" max="11" width="5.7109375" style="1" hidden="1" customWidth="1"/>
    <col min="12" max="12" width="11.5703125" style="1" customWidth="1"/>
    <col min="13" max="13" width="9.140625" style="1" customWidth="1"/>
    <col min="14" max="16384" width="9.140625" style="1"/>
  </cols>
  <sheetData>
    <row r="1" spans="1:13" ht="18.7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>
      <c r="A2" s="46" t="s">
        <v>41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>
      <c r="J3" s="47" t="s">
        <v>30</v>
      </c>
      <c r="K3" s="47"/>
      <c r="L3" s="47"/>
      <c r="M3" s="47"/>
    </row>
    <row r="4" spans="1:13">
      <c r="A4" s="48" t="s">
        <v>1</v>
      </c>
      <c r="B4" s="50" t="s">
        <v>42</v>
      </c>
      <c r="C4" s="51"/>
      <c r="D4" s="51"/>
      <c r="E4" s="51"/>
      <c r="F4" s="51"/>
      <c r="G4" s="51"/>
      <c r="H4" s="52"/>
      <c r="I4" s="53" t="s">
        <v>43</v>
      </c>
      <c r="J4" s="54"/>
      <c r="K4" s="54"/>
      <c r="L4" s="54"/>
      <c r="M4" s="55"/>
    </row>
    <row r="5" spans="1:13" ht="63">
      <c r="A5" s="49"/>
      <c r="B5" s="10" t="s">
        <v>23</v>
      </c>
      <c r="C5" s="10" t="s">
        <v>32</v>
      </c>
      <c r="D5" s="10" t="s">
        <v>40</v>
      </c>
      <c r="E5" s="10" t="s">
        <v>25</v>
      </c>
      <c r="F5" s="10" t="s">
        <v>26</v>
      </c>
      <c r="G5" s="6" t="s">
        <v>2</v>
      </c>
      <c r="H5" s="6" t="s">
        <v>3</v>
      </c>
      <c r="I5" s="7" t="s">
        <v>24</v>
      </c>
      <c r="J5" s="7" t="s">
        <v>38</v>
      </c>
      <c r="K5" s="8" t="s">
        <v>4</v>
      </c>
      <c r="L5" s="7" t="s">
        <v>31</v>
      </c>
      <c r="M5" s="7" t="s">
        <v>4</v>
      </c>
    </row>
    <row r="6" spans="1:13" s="2" customFormat="1">
      <c r="A6" s="27" t="s">
        <v>5</v>
      </c>
      <c r="B6" s="28">
        <f>B17+B27</f>
        <v>92751.2</v>
      </c>
      <c r="C6" s="29">
        <f>C17+C27</f>
        <v>92088.8</v>
      </c>
      <c r="D6" s="29">
        <f>D17+D27</f>
        <v>22317.41</v>
      </c>
      <c r="E6" s="23">
        <f>D6/B6*100</f>
        <v>24.061586265191178</v>
      </c>
      <c r="F6" s="30">
        <f t="shared" ref="F6:F24" si="0">(D6/C6)*100</f>
        <v>24.234662629983234</v>
      </c>
      <c r="G6" s="28">
        <f>G17+G27</f>
        <v>0</v>
      </c>
      <c r="H6" s="30" t="e">
        <f>(D6-D7)/G6*100</f>
        <v>#DIV/0!</v>
      </c>
      <c r="I6" s="31">
        <f>I17+I27</f>
        <v>86705.420000000013</v>
      </c>
      <c r="J6" s="32">
        <f>J17+J27</f>
        <v>20805.560000000001</v>
      </c>
      <c r="K6" s="31" t="e">
        <f>K17+K27</f>
        <v>#DIV/0!</v>
      </c>
      <c r="L6" s="31">
        <f>L17+L27</f>
        <v>1511.8499999999976</v>
      </c>
      <c r="M6" s="33">
        <f>D6/J6*100</f>
        <v>107.26656720607374</v>
      </c>
    </row>
    <row r="7" spans="1:13">
      <c r="A7" s="3" t="s">
        <v>6</v>
      </c>
      <c r="B7" s="34">
        <v>25332.5</v>
      </c>
      <c r="C7" s="17">
        <v>27413.64</v>
      </c>
      <c r="D7" s="11">
        <v>6516.96</v>
      </c>
      <c r="E7" s="11">
        <f>D7/B7*100</f>
        <v>25.725688345011349</v>
      </c>
      <c r="F7" s="35">
        <f t="shared" si="0"/>
        <v>23.772691258804013</v>
      </c>
      <c r="G7" s="11"/>
      <c r="H7" s="35"/>
      <c r="I7" s="21">
        <v>22985.3</v>
      </c>
      <c r="J7" s="59">
        <v>6400.85</v>
      </c>
      <c r="K7" s="36">
        <f>(J7/I7)*100</f>
        <v>27.847580845148855</v>
      </c>
      <c r="L7" s="36">
        <f>D7-J7</f>
        <v>116.10999999999967</v>
      </c>
      <c r="M7" s="36">
        <f t="shared" ref="M7:M32" si="1">D7/J7*100</f>
        <v>101.81397783106931</v>
      </c>
    </row>
    <row r="8" spans="1:13">
      <c r="A8" s="3" t="s">
        <v>29</v>
      </c>
      <c r="B8" s="34">
        <v>8183.8</v>
      </c>
      <c r="C8" s="17">
        <v>10541.14</v>
      </c>
      <c r="D8" s="11">
        <v>2293.7399999999998</v>
      </c>
      <c r="E8" s="11"/>
      <c r="F8" s="35">
        <f t="shared" si="0"/>
        <v>21.759885553175462</v>
      </c>
      <c r="G8" s="11"/>
      <c r="H8" s="35"/>
      <c r="I8" s="21">
        <v>7473.8</v>
      </c>
      <c r="J8" s="59">
        <v>2441.84</v>
      </c>
      <c r="K8" s="36"/>
      <c r="L8" s="36">
        <f t="shared" ref="L8:L32" si="2">D8-J8</f>
        <v>-148.10000000000036</v>
      </c>
      <c r="M8" s="36">
        <f t="shared" si="1"/>
        <v>93.934901549651073</v>
      </c>
    </row>
    <row r="9" spans="1:13">
      <c r="A9" s="3" t="s">
        <v>7</v>
      </c>
      <c r="B9" s="34">
        <v>24411</v>
      </c>
      <c r="C9" s="17">
        <v>17438</v>
      </c>
      <c r="D9" s="11">
        <v>3318.84</v>
      </c>
      <c r="E9" s="11">
        <f t="shared" ref="E9:E31" si="3">D9/B9*100</f>
        <v>13.595674081356766</v>
      </c>
      <c r="F9" s="35">
        <f t="shared" si="0"/>
        <v>19.032228466567265</v>
      </c>
      <c r="G9" s="11"/>
      <c r="H9" s="35" t="e">
        <f t="shared" ref="H9:H16" si="4">D9/G9*100</f>
        <v>#DIV/0!</v>
      </c>
      <c r="I9" s="21">
        <v>17283.3</v>
      </c>
      <c r="J9" s="59">
        <v>2376.87</v>
      </c>
      <c r="K9" s="36"/>
      <c r="L9" s="36">
        <f t="shared" si="2"/>
        <v>941.97000000000025</v>
      </c>
      <c r="M9" s="36">
        <f t="shared" si="1"/>
        <v>139.63069078241554</v>
      </c>
    </row>
    <row r="10" spans="1:13">
      <c r="A10" s="3" t="s">
        <v>8</v>
      </c>
      <c r="B10" s="34">
        <v>2100</v>
      </c>
      <c r="C10" s="17">
        <v>1430</v>
      </c>
      <c r="D10" s="11">
        <v>427.88</v>
      </c>
      <c r="E10" s="11">
        <f t="shared" si="3"/>
        <v>20.375238095238096</v>
      </c>
      <c r="F10" s="35">
        <f t="shared" si="0"/>
        <v>29.921678321678318</v>
      </c>
      <c r="G10" s="11"/>
      <c r="H10" s="35" t="e">
        <f t="shared" si="4"/>
        <v>#DIV/0!</v>
      </c>
      <c r="I10" s="21">
        <v>2451.1</v>
      </c>
      <c r="J10" s="59">
        <v>370.98</v>
      </c>
      <c r="K10" s="36">
        <f>(J10/I11)*100</f>
        <v>63.256432554094843</v>
      </c>
      <c r="L10" s="36">
        <f t="shared" si="2"/>
        <v>56.899999999999977</v>
      </c>
      <c r="M10" s="36">
        <f t="shared" si="1"/>
        <v>115.33775405682248</v>
      </c>
    </row>
    <row r="11" spans="1:13">
      <c r="A11" s="3" t="s">
        <v>9</v>
      </c>
      <c r="B11" s="34">
        <v>570.1</v>
      </c>
      <c r="C11" s="17">
        <v>325.60000000000002</v>
      </c>
      <c r="D11" s="11">
        <v>840.4</v>
      </c>
      <c r="E11" s="11">
        <f t="shared" si="3"/>
        <v>147.4127346079635</v>
      </c>
      <c r="F11" s="35">
        <f t="shared" si="0"/>
        <v>258.10810810810807</v>
      </c>
      <c r="G11" s="11"/>
      <c r="H11" s="35" t="e">
        <f t="shared" si="4"/>
        <v>#DIV/0!</v>
      </c>
      <c r="I11" s="22">
        <v>586.47</v>
      </c>
      <c r="J11" s="59">
        <v>291.85000000000002</v>
      </c>
      <c r="K11" s="36">
        <f>(J11/I12)*100</f>
        <v>939.9355877616747</v>
      </c>
      <c r="L11" s="36">
        <f t="shared" si="2"/>
        <v>548.54999999999995</v>
      </c>
      <c r="M11" s="36">
        <f t="shared" si="1"/>
        <v>287.95614185369192</v>
      </c>
    </row>
    <row r="12" spans="1:13">
      <c r="A12" s="3" t="s">
        <v>27</v>
      </c>
      <c r="B12" s="34">
        <v>35</v>
      </c>
      <c r="C12" s="17">
        <v>244</v>
      </c>
      <c r="D12" s="11">
        <v>99.84</v>
      </c>
      <c r="E12" s="11">
        <f t="shared" si="3"/>
        <v>285.25714285714287</v>
      </c>
      <c r="F12" s="35">
        <f>(D12/C12)*100</f>
        <v>40.918032786885249</v>
      </c>
      <c r="G12" s="11"/>
      <c r="H12" s="35" t="e">
        <f>D12/G12*100</f>
        <v>#DIV/0!</v>
      </c>
      <c r="I12" s="22">
        <v>31.05</v>
      </c>
      <c r="J12" s="59">
        <v>121.87</v>
      </c>
      <c r="K12" s="36"/>
      <c r="L12" s="36">
        <f t="shared" si="2"/>
        <v>-22.03</v>
      </c>
      <c r="M12" s="36">
        <f t="shared" si="1"/>
        <v>81.923360958398291</v>
      </c>
    </row>
    <row r="13" spans="1:13">
      <c r="A13" s="3" t="s">
        <v>10</v>
      </c>
      <c r="B13" s="34">
        <v>1832</v>
      </c>
      <c r="C13" s="17">
        <v>2126</v>
      </c>
      <c r="D13" s="11">
        <v>93.94</v>
      </c>
      <c r="E13" s="11">
        <f t="shared" si="3"/>
        <v>5.1277292576419216</v>
      </c>
      <c r="F13" s="35">
        <f t="shared" si="0"/>
        <v>4.4186265286923803</v>
      </c>
      <c r="G13" s="11"/>
      <c r="H13" s="35" t="e">
        <f t="shared" si="4"/>
        <v>#DIV/0!</v>
      </c>
      <c r="I13" s="21">
        <v>1529.3</v>
      </c>
      <c r="J13" s="59">
        <v>164.56</v>
      </c>
      <c r="K13" s="36">
        <f>(J13/I14)*100</f>
        <v>2.738376543415316</v>
      </c>
      <c r="L13" s="36">
        <f t="shared" si="2"/>
        <v>-70.62</v>
      </c>
      <c r="M13" s="36">
        <f t="shared" si="1"/>
        <v>57.085561497326196</v>
      </c>
    </row>
    <row r="14" spans="1:13">
      <c r="A14" s="3" t="s">
        <v>11</v>
      </c>
      <c r="B14" s="34">
        <v>6075.2</v>
      </c>
      <c r="C14" s="17">
        <v>6589</v>
      </c>
      <c r="D14" s="11">
        <v>1349.49</v>
      </c>
      <c r="E14" s="11">
        <f t="shared" si="3"/>
        <v>22.213095865156703</v>
      </c>
      <c r="F14" s="35">
        <f t="shared" si="0"/>
        <v>20.480953103657612</v>
      </c>
      <c r="G14" s="11"/>
      <c r="H14" s="35" t="e">
        <f t="shared" si="4"/>
        <v>#DIV/0!</v>
      </c>
      <c r="I14" s="21">
        <v>6009.4</v>
      </c>
      <c r="J14" s="59">
        <v>1455.09</v>
      </c>
      <c r="K14" s="36">
        <f>(J14/I15)*100</f>
        <v>45.631271951831401</v>
      </c>
      <c r="L14" s="36">
        <f t="shared" si="2"/>
        <v>-105.59999999999991</v>
      </c>
      <c r="M14" s="36">
        <f t="shared" si="1"/>
        <v>92.742716945343602</v>
      </c>
    </row>
    <row r="15" spans="1:13">
      <c r="A15" s="3" t="s">
        <v>12</v>
      </c>
      <c r="B15" s="34">
        <v>3075</v>
      </c>
      <c r="C15" s="17">
        <v>3050</v>
      </c>
      <c r="D15" s="11">
        <v>737.54</v>
      </c>
      <c r="E15" s="11">
        <f t="shared" si="3"/>
        <v>23.985040650406503</v>
      </c>
      <c r="F15" s="35">
        <f t="shared" si="0"/>
        <v>24.181639344262294</v>
      </c>
      <c r="G15" s="11"/>
      <c r="H15" s="35" t="e">
        <f t="shared" si="4"/>
        <v>#DIV/0!</v>
      </c>
      <c r="I15" s="21">
        <v>3188.8</v>
      </c>
      <c r="J15" s="59">
        <v>624.19000000000005</v>
      </c>
      <c r="K15" s="36">
        <f>(J15/I16)*100</f>
        <v>349.49048152295637</v>
      </c>
      <c r="L15" s="36">
        <f t="shared" si="2"/>
        <v>113.34999999999991</v>
      </c>
      <c r="M15" s="36">
        <f t="shared" si="1"/>
        <v>118.15953475704511</v>
      </c>
    </row>
    <row r="16" spans="1:13">
      <c r="A16" s="3" t="s">
        <v>13</v>
      </c>
      <c r="B16" s="34">
        <v>116.7</v>
      </c>
      <c r="C16" s="17">
        <v>95.87</v>
      </c>
      <c r="D16" s="56">
        <v>50.46</v>
      </c>
      <c r="E16" s="11">
        <f t="shared" si="3"/>
        <v>43.239074550128535</v>
      </c>
      <c r="F16" s="35">
        <f t="shared" si="0"/>
        <v>52.633774903515175</v>
      </c>
      <c r="G16" s="11"/>
      <c r="H16" s="35" t="e">
        <f t="shared" si="4"/>
        <v>#DIV/0!</v>
      </c>
      <c r="I16" s="21">
        <v>178.6</v>
      </c>
      <c r="J16" s="59">
        <v>15.87</v>
      </c>
      <c r="K16" s="36" t="e">
        <f>(J16/#REF!)*100</f>
        <v>#REF!</v>
      </c>
      <c r="L16" s="36">
        <f t="shared" si="2"/>
        <v>34.590000000000003</v>
      </c>
      <c r="M16" s="36">
        <f t="shared" si="1"/>
        <v>317.95841209829871</v>
      </c>
    </row>
    <row r="17" spans="1:13">
      <c r="A17" s="4" t="s">
        <v>14</v>
      </c>
      <c r="B17" s="13">
        <f>SUM(B7:B16)</f>
        <v>71731.3</v>
      </c>
      <c r="C17" s="28">
        <f>SUM(C7:C16)</f>
        <v>69253.25</v>
      </c>
      <c r="D17" s="37">
        <f>SUM(D7:D16)</f>
        <v>15729.09</v>
      </c>
      <c r="E17" s="23">
        <f t="shared" si="3"/>
        <v>21.927791633498906</v>
      </c>
      <c r="F17" s="38">
        <f t="shared" si="0"/>
        <v>22.712421438705043</v>
      </c>
      <c r="G17" s="28">
        <f>SUM(G7:G16)</f>
        <v>0</v>
      </c>
      <c r="H17" s="30" t="e">
        <f>(D17-D7)/G17*100</f>
        <v>#DIV/0!</v>
      </c>
      <c r="I17" s="39">
        <f>SUM(I7:I16)</f>
        <v>61717.120000000003</v>
      </c>
      <c r="J17" s="32">
        <f>SUM(J7:J16)</f>
        <v>14263.970000000003</v>
      </c>
      <c r="K17" s="40">
        <f t="shared" ref="K17:K26" si="5">(J17/I17)*100</f>
        <v>23.111852918606704</v>
      </c>
      <c r="L17" s="40">
        <f t="shared" si="2"/>
        <v>1465.1199999999972</v>
      </c>
      <c r="M17" s="40">
        <f t="shared" si="1"/>
        <v>110.27147421089639</v>
      </c>
    </row>
    <row r="18" spans="1:13">
      <c r="A18" s="3" t="s">
        <v>15</v>
      </c>
      <c r="B18" s="17">
        <v>2041.8</v>
      </c>
      <c r="C18" s="17">
        <v>2085.5</v>
      </c>
      <c r="D18" s="11">
        <f>376.22+22.9</f>
        <v>399.12</v>
      </c>
      <c r="E18" s="11">
        <f t="shared" si="3"/>
        <v>19.547458125183663</v>
      </c>
      <c r="F18" s="35">
        <f t="shared" si="0"/>
        <v>19.13785662910573</v>
      </c>
      <c r="G18" s="11"/>
      <c r="H18" s="35" t="e">
        <f t="shared" ref="H18:H26" si="6">D18/G18*100</f>
        <v>#DIV/0!</v>
      </c>
      <c r="I18" s="21">
        <v>2264.3000000000002</v>
      </c>
      <c r="J18" s="59">
        <v>390.53</v>
      </c>
      <c r="K18" s="36">
        <f t="shared" si="5"/>
        <v>17.247272887868213</v>
      </c>
      <c r="L18" s="36">
        <f t="shared" si="2"/>
        <v>8.5900000000000318</v>
      </c>
      <c r="M18" s="36">
        <f t="shared" si="1"/>
        <v>102.1995749366246</v>
      </c>
    </row>
    <row r="19" spans="1:13">
      <c r="A19" s="3" t="s">
        <v>16</v>
      </c>
      <c r="B19" s="24">
        <v>1643.8</v>
      </c>
      <c r="C19" s="24">
        <v>1990.6</v>
      </c>
      <c r="D19" s="11">
        <f>133.18+169.9+53.69+118.87</f>
        <v>475.64000000000004</v>
      </c>
      <c r="E19" s="11">
        <f t="shared" si="3"/>
        <v>28.935393600194676</v>
      </c>
      <c r="F19" s="35">
        <f t="shared" si="0"/>
        <v>23.894303225158247</v>
      </c>
      <c r="G19" s="11"/>
      <c r="H19" s="35" t="e">
        <f t="shared" si="6"/>
        <v>#DIV/0!</v>
      </c>
      <c r="I19" s="21">
        <v>2390.1999999999998</v>
      </c>
      <c r="J19" s="59">
        <v>380.87</v>
      </c>
      <c r="K19" s="36">
        <f t="shared" si="5"/>
        <v>15.934649820098738</v>
      </c>
      <c r="L19" s="36">
        <f t="shared" si="2"/>
        <v>94.770000000000039</v>
      </c>
      <c r="M19" s="36">
        <f t="shared" si="1"/>
        <v>124.88250584188832</v>
      </c>
    </row>
    <row r="20" spans="1:13" ht="17.45" customHeight="1">
      <c r="A20" s="3" t="s">
        <v>39</v>
      </c>
      <c r="B20" s="24">
        <v>1245.4000000000001</v>
      </c>
      <c r="C20" s="24">
        <v>1326.61</v>
      </c>
      <c r="D20" s="11">
        <v>249.35</v>
      </c>
      <c r="E20" s="11">
        <f t="shared" si="3"/>
        <v>20.021679781596273</v>
      </c>
      <c r="F20" s="35">
        <f t="shared" si="0"/>
        <v>18.796028976112044</v>
      </c>
      <c r="G20" s="11"/>
      <c r="H20" s="35" t="e">
        <f t="shared" si="6"/>
        <v>#DIV/0!</v>
      </c>
      <c r="I20" s="21">
        <v>1244.9000000000001</v>
      </c>
      <c r="J20" s="59">
        <v>317.58999999999997</v>
      </c>
      <c r="K20" s="36">
        <f t="shared" si="5"/>
        <v>25.511286047072051</v>
      </c>
      <c r="L20" s="36">
        <f t="shared" si="2"/>
        <v>-68.239999999999981</v>
      </c>
      <c r="M20" s="36">
        <f t="shared" si="1"/>
        <v>78.513177367045557</v>
      </c>
    </row>
    <row r="21" spans="1:13" ht="31.5">
      <c r="A21" s="3" t="s">
        <v>17</v>
      </c>
      <c r="B21" s="17">
        <v>195.5</v>
      </c>
      <c r="C21" s="17">
        <v>160.30000000000001</v>
      </c>
      <c r="D21" s="11">
        <v>142.78</v>
      </c>
      <c r="E21" s="11">
        <f t="shared" si="3"/>
        <v>73.033248081841435</v>
      </c>
      <c r="F21" s="35">
        <f t="shared" si="0"/>
        <v>89.070492825951334</v>
      </c>
      <c r="G21" s="11"/>
      <c r="H21" s="35" t="e">
        <f t="shared" si="6"/>
        <v>#DIV/0!</v>
      </c>
      <c r="I21" s="21">
        <v>338.4</v>
      </c>
      <c r="J21" s="59">
        <v>117.25</v>
      </c>
      <c r="K21" s="36">
        <f t="shared" si="5"/>
        <v>34.648345153664309</v>
      </c>
      <c r="L21" s="36">
        <f t="shared" si="2"/>
        <v>25.53</v>
      </c>
      <c r="M21" s="36">
        <f t="shared" si="1"/>
        <v>121.77398720682302</v>
      </c>
    </row>
    <row r="22" spans="1:13" ht="26.1" customHeight="1">
      <c r="A22" s="41" t="s">
        <v>28</v>
      </c>
      <c r="B22" s="17">
        <v>14766.3</v>
      </c>
      <c r="C22" s="17">
        <v>16225.63</v>
      </c>
      <c r="D22" s="11">
        <v>4669.3599999999997</v>
      </c>
      <c r="E22" s="11">
        <f t="shared" si="3"/>
        <v>31.621733271029299</v>
      </c>
      <c r="F22" s="35">
        <f t="shared" si="0"/>
        <v>28.777680743367128</v>
      </c>
      <c r="G22" s="11"/>
      <c r="H22" s="35" t="e">
        <f t="shared" si="6"/>
        <v>#DIV/0!</v>
      </c>
      <c r="I22" s="21">
        <v>16809.400000000001</v>
      </c>
      <c r="J22" s="59">
        <v>4542.71</v>
      </c>
      <c r="K22" s="36">
        <f t="shared" si="5"/>
        <v>27.02481944626221</v>
      </c>
      <c r="L22" s="36">
        <f t="shared" si="2"/>
        <v>126.64999999999964</v>
      </c>
      <c r="M22" s="36">
        <f t="shared" si="1"/>
        <v>102.78798338436748</v>
      </c>
    </row>
    <row r="23" spans="1:13">
      <c r="A23" s="3" t="s">
        <v>18</v>
      </c>
      <c r="B23" s="17">
        <v>360</v>
      </c>
      <c r="C23" s="17">
        <v>617.80999999999995</v>
      </c>
      <c r="D23" s="11">
        <v>283.54000000000002</v>
      </c>
      <c r="E23" s="11">
        <f t="shared" si="3"/>
        <v>78.76111111111112</v>
      </c>
      <c r="F23" s="35">
        <f t="shared" si="0"/>
        <v>45.894368818892545</v>
      </c>
      <c r="G23" s="11"/>
      <c r="H23" s="35" t="e">
        <f t="shared" si="6"/>
        <v>#DIV/0!</v>
      </c>
      <c r="I23" s="21">
        <v>716.2</v>
      </c>
      <c r="J23" s="59">
        <v>59.9</v>
      </c>
      <c r="K23" s="36">
        <f t="shared" si="5"/>
        <v>8.363585590617145</v>
      </c>
      <c r="L23" s="36">
        <f t="shared" si="2"/>
        <v>223.64000000000001</v>
      </c>
      <c r="M23" s="36">
        <f t="shared" si="1"/>
        <v>473.35559265442413</v>
      </c>
    </row>
    <row r="24" spans="1:13">
      <c r="A24" s="3" t="s">
        <v>19</v>
      </c>
      <c r="B24" s="17">
        <v>217</v>
      </c>
      <c r="C24" s="17">
        <v>35.4</v>
      </c>
      <c r="D24" s="11">
        <v>334.93</v>
      </c>
      <c r="E24" s="11">
        <f t="shared" si="3"/>
        <v>154.34562211981566</v>
      </c>
      <c r="F24" s="35">
        <f t="shared" si="0"/>
        <v>946.12994350282486</v>
      </c>
      <c r="G24" s="11"/>
      <c r="H24" s="35" t="e">
        <f t="shared" si="6"/>
        <v>#DIV/0!</v>
      </c>
      <c r="I24" s="21">
        <v>823.4</v>
      </c>
      <c r="J24" s="59">
        <v>683.29</v>
      </c>
      <c r="K24" s="36">
        <f t="shared" si="5"/>
        <v>82.983968909400048</v>
      </c>
      <c r="L24" s="36">
        <f t="shared" si="2"/>
        <v>-348.35999999999996</v>
      </c>
      <c r="M24" s="36">
        <f t="shared" si="1"/>
        <v>49.017254752740421</v>
      </c>
    </row>
    <row r="25" spans="1:13">
      <c r="A25" s="3" t="s">
        <v>20</v>
      </c>
      <c r="B25" s="17"/>
      <c r="C25" s="17"/>
      <c r="D25" s="11">
        <v>1.4</v>
      </c>
      <c r="E25" s="11"/>
      <c r="F25" s="35"/>
      <c r="G25" s="11"/>
      <c r="H25" s="35" t="e">
        <f t="shared" si="6"/>
        <v>#DIV/0!</v>
      </c>
      <c r="I25" s="21"/>
      <c r="J25" s="59">
        <v>3.12</v>
      </c>
      <c r="K25" s="36" t="e">
        <f t="shared" si="5"/>
        <v>#DIV/0!</v>
      </c>
      <c r="L25" s="36">
        <f t="shared" si="2"/>
        <v>-1.7200000000000002</v>
      </c>
      <c r="M25" s="36">
        <f t="shared" si="1"/>
        <v>44.871794871794869</v>
      </c>
    </row>
    <row r="26" spans="1:13">
      <c r="A26" s="3" t="s">
        <v>21</v>
      </c>
      <c r="B26" s="17">
        <v>550.1</v>
      </c>
      <c r="C26" s="17">
        <v>393.7</v>
      </c>
      <c r="D26" s="11">
        <v>32.200000000000003</v>
      </c>
      <c r="E26" s="11">
        <f t="shared" si="3"/>
        <v>5.8534811852390476</v>
      </c>
      <c r="F26" s="35">
        <f t="shared" ref="F26:F32" si="7">(D26/C26)*100</f>
        <v>8.1788163576327158</v>
      </c>
      <c r="G26" s="11"/>
      <c r="H26" s="35" t="e">
        <f t="shared" si="6"/>
        <v>#DIV/0!</v>
      </c>
      <c r="I26" s="21">
        <v>401.5</v>
      </c>
      <c r="J26" s="59">
        <v>46.33</v>
      </c>
      <c r="K26" s="36">
        <f t="shared" si="5"/>
        <v>11.53922789539228</v>
      </c>
      <c r="L26" s="36">
        <f t="shared" si="2"/>
        <v>-14.129999999999995</v>
      </c>
      <c r="M26" s="36">
        <f t="shared" si="1"/>
        <v>69.50140297863156</v>
      </c>
    </row>
    <row r="27" spans="1:13">
      <c r="A27" s="4" t="s">
        <v>22</v>
      </c>
      <c r="B27" s="12">
        <f>SUM(B18:B26)</f>
        <v>21019.899999999998</v>
      </c>
      <c r="C27" s="13">
        <f>SUM(C18:C26)</f>
        <v>22835.550000000003</v>
      </c>
      <c r="D27" s="12">
        <f>SUM(D18:D26)</f>
        <v>6588.32</v>
      </c>
      <c r="E27" s="26">
        <f t="shared" si="3"/>
        <v>31.343250919366888</v>
      </c>
      <c r="F27" s="42">
        <f t="shared" si="7"/>
        <v>28.851155325796835</v>
      </c>
      <c r="G27" s="14">
        <f>SUM(G18:G26)</f>
        <v>0</v>
      </c>
      <c r="H27" s="14" t="e">
        <f>SUM(H18:H26)</f>
        <v>#DIV/0!</v>
      </c>
      <c r="I27" s="25">
        <f>SUM(I18:I26)</f>
        <v>24988.300000000003</v>
      </c>
      <c r="J27" s="14">
        <f>SUM(J18:J26)</f>
        <v>6541.5899999999992</v>
      </c>
      <c r="K27" s="25" t="e">
        <f>SUM(K18:K26)</f>
        <v>#DIV/0!</v>
      </c>
      <c r="L27" s="40">
        <f t="shared" si="2"/>
        <v>46.730000000000473</v>
      </c>
      <c r="M27" s="40">
        <f t="shared" si="1"/>
        <v>100.7143523210718</v>
      </c>
    </row>
    <row r="28" spans="1:13" ht="31.5">
      <c r="A28" s="15" t="s">
        <v>33</v>
      </c>
      <c r="B28" s="24">
        <v>318874.3</v>
      </c>
      <c r="C28" s="24">
        <v>331623.2</v>
      </c>
      <c r="D28" s="57">
        <v>85107.19</v>
      </c>
      <c r="E28" s="11">
        <f t="shared" si="3"/>
        <v>26.689886892734847</v>
      </c>
      <c r="F28" s="35">
        <f t="shared" si="7"/>
        <v>25.663822675856213</v>
      </c>
      <c r="G28" s="11"/>
      <c r="H28" s="35"/>
      <c r="I28" s="22">
        <v>270453.8</v>
      </c>
      <c r="J28" s="60">
        <v>64245.82</v>
      </c>
      <c r="K28" s="36">
        <f>(J28/I28)*100</f>
        <v>23.754822450266921</v>
      </c>
      <c r="L28" s="36">
        <f t="shared" si="2"/>
        <v>20861.370000000003</v>
      </c>
      <c r="M28" s="36">
        <f t="shared" si="1"/>
        <v>132.47117088707094</v>
      </c>
    </row>
    <row r="29" spans="1:13">
      <c r="A29" s="16" t="s">
        <v>34</v>
      </c>
      <c r="B29" s="24">
        <v>0</v>
      </c>
      <c r="C29" s="24">
        <v>0</v>
      </c>
      <c r="D29" s="58">
        <v>0.42</v>
      </c>
      <c r="E29" s="11"/>
      <c r="F29" s="35" t="e">
        <f t="shared" si="7"/>
        <v>#DIV/0!</v>
      </c>
      <c r="G29" s="11"/>
      <c r="H29" s="35"/>
      <c r="I29" s="22">
        <v>169.9</v>
      </c>
      <c r="J29" s="61">
        <v>1929.36</v>
      </c>
      <c r="K29" s="36"/>
      <c r="L29" s="36">
        <f t="shared" si="2"/>
        <v>-1928.9399999999998</v>
      </c>
      <c r="M29" s="36">
        <f t="shared" si="1"/>
        <v>2.176887672596094E-2</v>
      </c>
    </row>
    <row r="30" spans="1:13">
      <c r="A30" s="3" t="s">
        <v>35</v>
      </c>
      <c r="B30" s="24"/>
      <c r="C30" s="24"/>
      <c r="D30" s="24"/>
      <c r="E30" s="11"/>
      <c r="F30" s="35"/>
      <c r="G30" s="11"/>
      <c r="H30" s="35"/>
      <c r="I30" s="18"/>
      <c r="J30" s="62"/>
      <c r="K30" s="36"/>
      <c r="L30" s="36">
        <f t="shared" si="2"/>
        <v>0</v>
      </c>
      <c r="M30" s="36"/>
    </row>
    <row r="31" spans="1:13">
      <c r="A31" s="3" t="s">
        <v>36</v>
      </c>
      <c r="B31" s="24"/>
      <c r="C31" s="24">
        <v>-29.6</v>
      </c>
      <c r="D31" s="24">
        <v>-91.08</v>
      </c>
      <c r="E31" s="11" t="e">
        <f t="shared" si="3"/>
        <v>#DIV/0!</v>
      </c>
      <c r="F31" s="35"/>
      <c r="G31" s="11"/>
      <c r="H31" s="35"/>
      <c r="I31" s="18">
        <v>-62</v>
      </c>
      <c r="J31" s="62">
        <v>-56.86</v>
      </c>
      <c r="K31" s="36">
        <f>(J31/I31)*100</f>
        <v>91.709677419354847</v>
      </c>
      <c r="L31" s="36">
        <f t="shared" si="2"/>
        <v>-34.22</v>
      </c>
      <c r="M31" s="36">
        <f t="shared" si="1"/>
        <v>160.1829053816391</v>
      </c>
    </row>
    <row r="32" spans="1:13">
      <c r="A32" s="19" t="s">
        <v>37</v>
      </c>
      <c r="B32" s="29">
        <f>B6+B28+B29+B30+B31</f>
        <v>411625.5</v>
      </c>
      <c r="C32" s="29">
        <f>C6+C28+C29+C30+C31</f>
        <v>423682.4</v>
      </c>
      <c r="D32" s="29">
        <f>D6+D28+D29+D30+D31</f>
        <v>107333.94</v>
      </c>
      <c r="E32" s="29" t="e">
        <f>E6+E28+E29+E30+E31</f>
        <v>#DIV/0!</v>
      </c>
      <c r="F32" s="42">
        <f t="shared" si="7"/>
        <v>25.333584779542413</v>
      </c>
      <c r="G32" s="29">
        <f>G6+G28+G29+G30+G31</f>
        <v>0</v>
      </c>
      <c r="H32" s="29" t="e">
        <f>H6+H28+H29+H30+H31</f>
        <v>#DIV/0!</v>
      </c>
      <c r="I32" s="43">
        <f>I6+I28+I29+I30+I31</f>
        <v>357267.12</v>
      </c>
      <c r="J32" s="32">
        <f>J6+J28+J29+J30+J31</f>
        <v>86923.88</v>
      </c>
      <c r="K32" s="43" t="e">
        <f>K6+K28+K29+K30+K31</f>
        <v>#DIV/0!</v>
      </c>
      <c r="L32" s="44">
        <f t="shared" si="2"/>
        <v>20410.059999999998</v>
      </c>
      <c r="M32" s="44">
        <f t="shared" si="1"/>
        <v>123.48038306619537</v>
      </c>
    </row>
    <row r="33" spans="1:6" ht="21.75" customHeight="1">
      <c r="A33" s="20"/>
      <c r="B33" s="2"/>
    </row>
    <row r="34" spans="1:6" ht="14.25" hidden="1" customHeight="1"/>
    <row r="35" spans="1:6" ht="21.75" hidden="1" customHeight="1">
      <c r="A35" s="9"/>
    </row>
    <row r="36" spans="1:6" ht="16.5" hidden="1" customHeight="1">
      <c r="F36" s="5"/>
    </row>
  </sheetData>
  <mergeCells count="6">
    <mergeCell ref="A1:M1"/>
    <mergeCell ref="A2:M2"/>
    <mergeCell ref="J3:M3"/>
    <mergeCell ref="A4:A5"/>
    <mergeCell ref="B4:H4"/>
    <mergeCell ref="I4:M4"/>
  </mergeCells>
  <pageMargins left="0.31496062992125984" right="0.31496062992125984" top="0.94488188976377963" bottom="0.15748031496062992" header="0.31496062992125984" footer="0.31496062992125984"/>
  <pageSetup paperSize="9" scale="8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на1.04.20</vt:lpstr>
    </vt:vector>
  </TitlesOfParts>
  <Company>RAIFO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plan2</dc:creator>
  <cp:lastModifiedBy>1</cp:lastModifiedBy>
  <cp:lastPrinted>2019-04-19T08:41:29Z</cp:lastPrinted>
  <dcterms:created xsi:type="dcterms:W3CDTF">2011-02-03T07:56:58Z</dcterms:created>
  <dcterms:modified xsi:type="dcterms:W3CDTF">2020-04-28T10:27:08Z</dcterms:modified>
</cp:coreProperties>
</file>